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5"/>
  <workbookPr/>
  <mc:AlternateContent xmlns:mc="http://schemas.openxmlformats.org/markup-compatibility/2006">
    <mc:Choice Requires="x15">
      <x15ac:absPath xmlns:x15ac="http://schemas.microsoft.com/office/spreadsheetml/2010/11/ac" url="/Users/norahoban/Desktop/"/>
    </mc:Choice>
  </mc:AlternateContent>
  <xr:revisionPtr revIDLastSave="0" documentId="8_{1CEA67A5-B136-8641-9D81-B7087465324B}" xr6:coauthVersionLast="47" xr6:coauthVersionMax="47" xr10:uidLastSave="{00000000-0000-0000-0000-000000000000}"/>
  <bookViews>
    <workbookView xWindow="0" yWindow="680" windowWidth="23260" windowHeight="13900" xr2:uid="{00000000-000D-0000-FFFF-FFFF00000000}"/>
  </bookViews>
  <sheets>
    <sheet name="Patient Access Calculator" sheetId="1" r:id="rId1"/>
    <sheet name="Provider Panel Alignmen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1" l="1"/>
  <c r="B19" i="1" l="1"/>
  <c r="I20" i="2"/>
  <c r="I13" i="2"/>
  <c r="I15" i="2" s="1"/>
  <c r="B31" i="1"/>
  <c r="C19" i="1"/>
  <c r="B27" i="1" l="1"/>
  <c r="D31" i="1"/>
  <c r="B23" i="1"/>
  <c r="D23" i="1" s="1"/>
  <c r="D19" i="1"/>
  <c r="G19" i="1"/>
  <c r="I22" i="2" l="1"/>
  <c r="G27" i="1"/>
  <c r="D27" i="1"/>
  <c r="C27" i="1"/>
  <c r="F31" i="1"/>
  <c r="F23" i="1"/>
  <c r="I24" i="2" l="1"/>
  <c r="H31" i="1"/>
  <c r="E27" i="1"/>
  <c r="L27" i="1" s="1"/>
  <c r="M27" i="1" s="1"/>
  <c r="E19" i="1"/>
  <c r="N27" i="1" l="1"/>
  <c r="J27" i="1" s="1"/>
  <c r="F19" i="1"/>
  <c r="H19" i="1" s="1"/>
  <c r="L19" i="1"/>
  <c r="F27" i="1"/>
  <c r="H27" i="1" s="1"/>
  <c r="L29" i="1" l="1"/>
  <c r="M29" i="1" s="1"/>
  <c r="N29" i="1" s="1"/>
  <c r="I27" i="1" s="1"/>
  <c r="M19" i="1"/>
  <c r="L21" i="1"/>
  <c r="M21" i="1" l="1"/>
  <c r="N21" i="1" s="1"/>
  <c r="N19" i="1"/>
  <c r="J19" i="1" s="1"/>
  <c r="I19" i="1" l="1"/>
</calcChain>
</file>

<file path=xl/sharedStrings.xml><?xml version="1.0" encoding="utf-8"?>
<sst xmlns="http://schemas.openxmlformats.org/spreadsheetml/2006/main" count="96" uniqueCount="50">
  <si>
    <t>Fill in boxes below to assess desired provider productivity and needed administrative time.</t>
  </si>
  <si>
    <t>Break Minutes</t>
  </si>
  <si>
    <t>Visits Per Day</t>
  </si>
  <si>
    <t>Minutes Per Patient</t>
  </si>
  <si>
    <t>Provider Productivity Based on Hours Worked Per Day</t>
  </si>
  <si>
    <t>Total  Patient Minutes</t>
  </si>
  <si>
    <t>Minutes Per Day Available</t>
  </si>
  <si>
    <t xml:space="preserve">Non-Patient Facing Minutes </t>
  </si>
  <si>
    <t>Minutes Left for Follow-Up Per Patient</t>
  </si>
  <si>
    <t xml:space="preserve"> </t>
  </si>
  <si>
    <t>Considerations</t>
  </si>
  <si>
    <t>The creation of this worksheet is supported by the Health Resources and Services Administration (HRSA) of the U.S. Department of Health and Human Services (HHS) as part of an award totaling $1,159,024 with 0% financed with non-governmental sources. The contents are those of MACHC and do not necessarily represent the official views of, nor an endorsement, by HRSA, HHS, or the U.S. Government. For more information, please visit HRSA.gov.</t>
  </si>
  <si>
    <t>PTO Available (Days)</t>
  </si>
  <si>
    <t>Productivity Factoring in Percent of No-Show Rate (If slot not replaced)</t>
  </si>
  <si>
    <t>Annual Impact - Productivity Based on Hours Worked Per Day</t>
  </si>
  <si>
    <t>Annual Impact - Productivity Factoring in No-Show Rate</t>
  </si>
  <si>
    <t>Annual Visits Per Provider</t>
  </si>
  <si>
    <t>Potential Impact of No-Show Rate | Decline in Per Provider Visits</t>
  </si>
  <si>
    <t>Total Available Days to See Patients</t>
  </si>
  <si>
    <t>Actual Time Seeing Patients</t>
  </si>
  <si>
    <t>Adminstrative Time</t>
  </si>
  <si>
    <t>Administrative Time Per Day</t>
  </si>
  <si>
    <t>`</t>
  </si>
  <si>
    <t>Average Primary Care Provider Hours Worked Per Day</t>
  </si>
  <si>
    <t>Break Time in Minutes</t>
  </si>
  <si>
    <t>Scheduled Visits Per Day</t>
  </si>
  <si>
    <t>Average Minutes Per Patient with Primary Care Provider</t>
  </si>
  <si>
    <t>Medical Billable Provider FTEs (Physicians, NPs, PAs, CNMs)</t>
  </si>
  <si>
    <t>Unique Patients Served Per Medical Provider</t>
  </si>
  <si>
    <t>Unique Patients Served by All Medical Billable Provider</t>
  </si>
  <si>
    <t>Unique Patients Served by All Non-Medical Billable Provider</t>
  </si>
  <si>
    <t xml:space="preserve"> Medical Provider FTE Assessment Needed to Reach Goal</t>
  </si>
  <si>
    <t>Goal</t>
  </si>
  <si>
    <t>Assessment to Reach Unique Patient Numbers</t>
  </si>
  <si>
    <t xml:space="preserve">Assumption </t>
  </si>
  <si>
    <t>TARGET - Unique Patients Served Per Medical Billable Provider</t>
  </si>
  <si>
    <t>TARGET - Unique Patients Served by All Medical Billable Provider</t>
  </si>
  <si>
    <t>TARGET - Unique Total Patients Served</t>
  </si>
  <si>
    <t>NEW MEDICAL PANEL SIMULATOR</t>
  </si>
  <si>
    <t>Updated:</t>
  </si>
  <si>
    <t>Patient Access Calculator</t>
  </si>
  <si>
    <t>The Provider Panel Alignment Tool assesses whether the center is on track to meet its unique patient goal. It also allows users to increase or decrease the patient panel size to meet unique patient goals. Finally, the tool will identify whether there are too many or too few medical billable providers to meet the center's 330 grant unique patient target.</t>
  </si>
  <si>
    <t>Behavioral health, dental and vision providers are assumed to remain at current patient per provider levels</t>
  </si>
  <si>
    <t xml:space="preserve">Annual Annual Total Patients </t>
  </si>
  <si>
    <t>Most Recent Year</t>
  </si>
  <si>
    <t>Maintaining an optimal number of medical assistants can ensure all staff are working at the top of license. Adequate Minutes Left for Follow-Up Per Patient will support timely closing of notes and improve patient care and satisfaction. Scribe services can support less time needed for documentation. Decreasing provider time spent on documentation that other team members can do is cost efficient and supports retention. Creating standing orders and order sets can support the medical team and improve workflow efficiencies.</t>
  </si>
  <si>
    <t>11.20.2025</t>
  </si>
  <si>
    <t>Total Days Off Per Year (Include CME and admin time)</t>
  </si>
  <si>
    <t>No-Show Rate (including cancellations)</t>
  </si>
  <si>
    <t>Compare UDS Annual Visits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</si>
</sst>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1"/>
      <color theme="1"/>
      <name val="Calibri"/>
      <family val="2"/>
      <scheme val="minor"/>
    </font>
    <font>
      <sz val="11"/>
      <color theme="1"/>
      <name val="Calibri"/>
      <family val="2"/>
      <scheme val="minor"/>
    </font>
    <font>
      <sz val="10"/>
      <color rgb="FF243647"/>
      <name val="Arial"/>
      <family val="2"/>
    </font>
    <font>
      <i/>
      <sz val="9"/>
      <color rgb="FF005B99"/>
      <name val="Arial"/>
      <family val="2"/>
    </font>
    <font>
      <sz val="8"/>
      <color rgb="FF243647"/>
      <name val="Arial"/>
      <family val="2"/>
    </font>
    <font>
      <sz val="11"/>
      <color theme="1"/>
      <name val="Arial"/>
      <family val="2"/>
    </font>
    <font>
      <b/>
      <sz val="16"/>
      <color theme="0"/>
      <name val="Arial"/>
      <family val="2"/>
    </font>
    <font>
      <b/>
      <sz val="11"/>
      <color theme="1"/>
      <name val="Arial"/>
      <family val="2"/>
    </font>
    <font>
      <sz val="11"/>
      <color theme="0"/>
      <name val="Arial"/>
      <family val="2"/>
    </font>
    <font>
      <sz val="11"/>
      <color rgb="FFFF0000"/>
      <name val="Arial"/>
      <family val="2"/>
    </font>
    <font>
      <sz val="8"/>
      <color theme="1"/>
      <name val="Arial"/>
      <family val="2"/>
    </font>
    <font>
      <b/>
      <sz val="14"/>
      <color theme="0"/>
      <name val="Arial"/>
      <family val="2"/>
    </font>
    <font>
      <sz val="9"/>
      <color theme="1"/>
      <name val="Arial"/>
      <family val="2"/>
    </font>
  </fonts>
  <fills count="4">
    <fill>
      <patternFill patternType="none"/>
    </fill>
    <fill>
      <patternFill patternType="gray125"/>
    </fill>
    <fill>
      <patternFill patternType="solid">
        <fgColor rgb="FF173238"/>
        <bgColor indexed="64"/>
      </patternFill>
    </fill>
    <fill>
      <patternFill patternType="solid">
        <fgColor theme="0" tint="-0.249977111117893"/>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4">
    <xf numFmtId="0" fontId="0" fillId="0" borderId="0" xfId="0"/>
    <xf numFmtId="0" fontId="5" fillId="0" borderId="0" xfId="0" applyFont="1" applyAlignment="1" applyProtection="1">
      <alignment horizontal="center"/>
      <protection locked="0"/>
    </xf>
    <xf numFmtId="0" fontId="5" fillId="0" borderId="0" xfId="0" applyFont="1" applyProtection="1">
      <protection locked="0"/>
    </xf>
    <xf numFmtId="0" fontId="5" fillId="0" borderId="1" xfId="0" applyFont="1" applyBorder="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wrapText="1"/>
      <protection locked="0"/>
    </xf>
    <xf numFmtId="9" fontId="5" fillId="0" borderId="1" xfId="1" applyFont="1" applyFill="1" applyBorder="1" applyAlignment="1" applyProtection="1">
      <alignment horizontal="center" vertical="center"/>
      <protection locked="0"/>
    </xf>
    <xf numFmtId="0" fontId="5" fillId="0" borderId="1" xfId="1" applyNumberFormat="1" applyFont="1" applyFill="1" applyBorder="1" applyAlignment="1" applyProtection="1">
      <alignment horizontal="center" vertical="center"/>
      <protection locked="0"/>
    </xf>
    <xf numFmtId="0" fontId="8" fillId="2" borderId="1" xfId="0" applyFont="1" applyFill="1" applyBorder="1" applyAlignment="1" applyProtection="1">
      <alignment horizontal="center" wrapText="1"/>
      <protection locked="0"/>
    </xf>
    <xf numFmtId="1" fontId="5" fillId="0" borderId="0" xfId="0" applyNumberFormat="1" applyFont="1" applyAlignment="1" applyProtection="1">
      <alignment horizontal="center"/>
      <protection locked="0"/>
    </xf>
    <xf numFmtId="0" fontId="7" fillId="0" borderId="0" xfId="0" applyFont="1" applyProtection="1">
      <protection locked="0"/>
    </xf>
    <xf numFmtId="0" fontId="7" fillId="0" borderId="0" xfId="0" applyFont="1" applyAlignment="1" applyProtection="1">
      <alignment horizontal="center"/>
      <protection locked="0"/>
    </xf>
    <xf numFmtId="0" fontId="8" fillId="0" borderId="0" xfId="0" applyFont="1" applyAlignment="1" applyProtection="1">
      <alignment horizontal="center" wrapText="1"/>
      <protection locked="0"/>
    </xf>
    <xf numFmtId="0" fontId="10" fillId="0" borderId="0" xfId="0" applyFont="1" applyProtection="1">
      <protection locked="0"/>
    </xf>
    <xf numFmtId="164" fontId="5" fillId="0" borderId="1" xfId="2" applyNumberFormat="1" applyFont="1" applyBorder="1" applyAlignment="1" applyProtection="1">
      <alignment horizontal="right" vertical="center"/>
      <protection locked="0"/>
    </xf>
    <xf numFmtId="0" fontId="7" fillId="3" borderId="1" xfId="0" applyFont="1" applyFill="1" applyBorder="1" applyAlignment="1" applyProtection="1">
      <alignment horizontal="center" wrapText="1"/>
      <protection locked="0"/>
    </xf>
    <xf numFmtId="0" fontId="7" fillId="0" borderId="0" xfId="0" applyFont="1" applyAlignment="1" applyProtection="1">
      <alignment horizontal="left" vertical="center" wrapText="1"/>
      <protection locked="0"/>
    </xf>
    <xf numFmtId="3" fontId="5" fillId="0" borderId="1" xfId="0" applyNumberFormat="1" applyFont="1" applyBorder="1" applyAlignment="1" applyProtection="1">
      <alignment horizontal="center"/>
      <protection locked="0"/>
    </xf>
    <xf numFmtId="164" fontId="5" fillId="0" borderId="1" xfId="2" applyNumberFormat="1" applyFont="1" applyBorder="1" applyAlignment="1" applyProtection="1">
      <alignment horizontal="center" vertical="center"/>
      <protection locked="0"/>
    </xf>
    <xf numFmtId="0" fontId="7" fillId="0" borderId="0" xfId="0" applyFont="1" applyAlignment="1" applyProtection="1">
      <alignment horizontal="left" vertical="center"/>
      <protection locked="0"/>
    </xf>
    <xf numFmtId="3" fontId="5" fillId="0" borderId="0" xfId="0" applyNumberFormat="1" applyFont="1" applyAlignment="1" applyProtection="1">
      <alignment horizontal="center" vertical="center"/>
      <protection locked="0"/>
    </xf>
    <xf numFmtId="3" fontId="5" fillId="0" borderId="1" xfId="0" applyNumberFormat="1" applyFont="1" applyBorder="1" applyAlignment="1" applyProtection="1">
      <alignment horizontal="right" vertical="center"/>
      <protection locked="0"/>
    </xf>
    <xf numFmtId="3" fontId="5" fillId="0" borderId="0" xfId="0" applyNumberFormat="1" applyFont="1" applyProtection="1">
      <protection locked="0"/>
    </xf>
    <xf numFmtId="0" fontId="5" fillId="0" borderId="0" xfId="0" applyFont="1" applyAlignment="1" applyProtection="1">
      <alignment horizontal="left"/>
      <protection locked="0"/>
    </xf>
    <xf numFmtId="0" fontId="12" fillId="0" borderId="0" xfId="0" applyFont="1" applyProtection="1">
      <protection locked="0"/>
    </xf>
    <xf numFmtId="14" fontId="12" fillId="0" borderId="0" xfId="0" applyNumberFormat="1" applyFont="1" applyProtection="1">
      <protection locked="0"/>
    </xf>
    <xf numFmtId="0" fontId="5" fillId="3" borderId="1" xfId="0" applyFont="1" applyFill="1" applyBorder="1" applyAlignment="1" applyProtection="1">
      <alignment horizontal="center"/>
      <protection hidden="1"/>
    </xf>
    <xf numFmtId="1" fontId="5" fillId="3" borderId="1" xfId="0" applyNumberFormat="1" applyFont="1" applyFill="1" applyBorder="1" applyAlignment="1" applyProtection="1">
      <alignment horizontal="center"/>
      <protection hidden="1"/>
    </xf>
    <xf numFmtId="3" fontId="5" fillId="3" borderId="1" xfId="0" applyNumberFormat="1" applyFont="1" applyFill="1" applyBorder="1" applyAlignment="1" applyProtection="1">
      <alignment horizontal="center"/>
      <protection hidden="1"/>
    </xf>
    <xf numFmtId="2" fontId="5" fillId="0" borderId="0" xfId="0" applyNumberFormat="1" applyFont="1" applyProtection="1">
      <protection hidden="1"/>
    </xf>
    <xf numFmtId="0" fontId="5" fillId="0" borderId="0" xfId="0" applyFont="1" applyProtection="1">
      <protection hidden="1"/>
    </xf>
    <xf numFmtId="1" fontId="5" fillId="0" borderId="0" xfId="0" applyNumberFormat="1" applyFont="1" applyAlignment="1" applyProtection="1">
      <alignment horizontal="center"/>
      <protection hidden="1"/>
    </xf>
    <xf numFmtId="2" fontId="5" fillId="0" borderId="0" xfId="0" applyNumberFormat="1" applyFont="1"/>
    <xf numFmtId="0" fontId="5" fillId="0" borderId="0" xfId="0" applyFont="1"/>
    <xf numFmtId="1" fontId="5" fillId="0" borderId="0" xfId="0" applyNumberFormat="1" applyFont="1" applyAlignment="1">
      <alignment horizontal="center"/>
    </xf>
    <xf numFmtId="164" fontId="5" fillId="3" borderId="1" xfId="2" applyNumberFormat="1" applyFont="1" applyFill="1" applyBorder="1" applyAlignment="1" applyProtection="1">
      <alignment horizontal="right" vertical="center"/>
      <protection hidden="1"/>
    </xf>
    <xf numFmtId="3" fontId="5" fillId="3" borderId="1" xfId="0" applyNumberFormat="1" applyFont="1" applyFill="1" applyBorder="1" applyAlignment="1" applyProtection="1">
      <alignment horizontal="right" vertical="center"/>
      <protection hidden="1"/>
    </xf>
    <xf numFmtId="2" fontId="7" fillId="3" borderId="1" xfId="1" applyNumberFormat="1" applyFont="1" applyFill="1" applyBorder="1" applyAlignment="1" applyProtection="1">
      <alignment horizontal="right" vertical="center"/>
      <protection hidden="1"/>
    </xf>
    <xf numFmtId="0" fontId="5" fillId="0" borderId="0" xfId="0" applyFont="1" applyProtection="1">
      <protection locked="0" hidden="1"/>
    </xf>
    <xf numFmtId="3" fontId="9" fillId="0" borderId="0" xfId="0" applyNumberFormat="1" applyFont="1" applyAlignment="1" applyProtection="1">
      <alignment horizontal="center"/>
      <protection locked="0" hidden="1"/>
    </xf>
    <xf numFmtId="3" fontId="5" fillId="0" borderId="0" xfId="0" applyNumberFormat="1" applyFont="1" applyProtection="1">
      <protection locked="0" hidden="1"/>
    </xf>
    <xf numFmtId="0" fontId="5"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6" fillId="2" borderId="0" xfId="0" applyFont="1" applyFill="1" applyAlignment="1" applyProtection="1">
      <alignment horizontal="center"/>
      <protection locked="0"/>
    </xf>
    <xf numFmtId="0" fontId="4" fillId="0" borderId="0" xfId="0"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7" fillId="3" borderId="0" xfId="0" applyFont="1" applyFill="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8" fillId="2" borderId="1" xfId="0" applyFont="1" applyFill="1" applyBorder="1" applyAlignment="1" applyProtection="1">
      <alignment horizontal="center" wrapText="1"/>
      <protection locked="0"/>
    </xf>
    <xf numFmtId="3" fontId="5" fillId="3" borderId="1" xfId="0" applyNumberFormat="1" applyFont="1" applyFill="1" applyBorder="1" applyAlignment="1" applyProtection="1">
      <alignment horizontal="center"/>
      <protection hidden="1"/>
    </xf>
    <xf numFmtId="0" fontId="7" fillId="0" borderId="0" xfId="0" applyFont="1" applyAlignment="1" applyProtection="1">
      <alignment horizontal="center" vertical="center"/>
      <protection locked="0"/>
    </xf>
    <xf numFmtId="0" fontId="7" fillId="0" borderId="3" xfId="0" applyFont="1" applyBorder="1" applyAlignment="1" applyProtection="1">
      <alignment horizontal="left"/>
      <protection locked="0"/>
    </xf>
    <xf numFmtId="0" fontId="7" fillId="0" borderId="0" xfId="0" applyFont="1" applyAlignment="1" applyProtection="1">
      <alignment horizontal="center" vertical="center" wrapText="1"/>
      <protection locked="0"/>
    </xf>
    <xf numFmtId="0" fontId="11" fillId="2" borderId="4" xfId="0" applyFont="1" applyFill="1" applyBorder="1" applyAlignment="1" applyProtection="1">
      <alignment horizontal="center"/>
      <protection locked="0"/>
    </xf>
    <xf numFmtId="0" fontId="11" fillId="2" borderId="5" xfId="0" applyFont="1" applyFill="1" applyBorder="1" applyAlignment="1" applyProtection="1">
      <alignment horizontal="center"/>
      <protection locked="0"/>
    </xf>
    <xf numFmtId="0" fontId="7" fillId="3" borderId="0" xfId="0" applyFont="1" applyFill="1" applyAlignment="1" applyProtection="1">
      <alignment horizontal="left" vertical="center"/>
      <protection locked="0"/>
    </xf>
    <xf numFmtId="0" fontId="7" fillId="3" borderId="2" xfId="0" applyFont="1" applyFill="1" applyBorder="1" applyAlignment="1" applyProtection="1">
      <alignment horizontal="left" vertical="center"/>
      <protection locked="0"/>
    </xf>
    <xf numFmtId="0" fontId="7" fillId="3" borderId="0" xfId="0" applyFont="1" applyFill="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5" fillId="0" borderId="0" xfId="0" applyFont="1" applyAlignment="1" applyProtection="1">
      <alignment horizontal="left" wrapText="1"/>
      <protection locked="0"/>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28575</xdr:rowOff>
    </xdr:from>
    <xdr:to>
      <xdr:col>5</xdr:col>
      <xdr:colOff>76200</xdr:colOff>
      <xdr:row>0</xdr:row>
      <xdr:rowOff>662940</xdr:rowOff>
    </xdr:to>
    <xdr:pic>
      <xdr:nvPicPr>
        <xdr:cNvPr id="6" name="Picture 5">
          <a:extLst>
            <a:ext uri="{FF2B5EF4-FFF2-40B4-BE49-F238E27FC236}">
              <a16:creationId xmlns:a16="http://schemas.microsoft.com/office/drawing/2014/main" id="{D26FD5FB-1F8C-FB7D-4C94-6AF360AE5CAA}"/>
            </a:ext>
          </a:extLst>
        </xdr:cNvPr>
        <xdr:cNvPicPr>
          <a:picLocks noChangeAspect="1"/>
        </xdr:cNvPicPr>
      </xdr:nvPicPr>
      <xdr:blipFill>
        <a:blip xmlns:r="http://schemas.openxmlformats.org/officeDocument/2006/relationships" r:embed="rId1"/>
        <a:stretch>
          <a:fillRect/>
        </a:stretch>
      </xdr:blipFill>
      <xdr:spPr>
        <a:xfrm>
          <a:off x="200025" y="28575"/>
          <a:ext cx="2860675"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73025</xdr:colOff>
      <xdr:row>0</xdr:row>
      <xdr:rowOff>12700</xdr:rowOff>
    </xdr:from>
    <xdr:to>
      <xdr:col>3</xdr:col>
      <xdr:colOff>457200</xdr:colOff>
      <xdr:row>4</xdr:row>
      <xdr:rowOff>10276</xdr:rowOff>
    </xdr:to>
    <xdr:pic>
      <xdr:nvPicPr>
        <xdr:cNvPr id="3" name="Picture 2">
          <a:extLst>
            <a:ext uri="{FF2B5EF4-FFF2-40B4-BE49-F238E27FC236}">
              <a16:creationId xmlns:a16="http://schemas.microsoft.com/office/drawing/2014/main" id="{6ABFCAD7-A041-D247-B959-16DE72B7115A}"/>
            </a:ext>
          </a:extLst>
        </xdr:cNvPr>
        <xdr:cNvPicPr>
          <a:picLocks noChangeAspect="1"/>
        </xdr:cNvPicPr>
      </xdr:nvPicPr>
      <xdr:blipFill>
        <a:blip xmlns:r="http://schemas.openxmlformats.org/officeDocument/2006/relationships" r:embed="rId1"/>
        <a:stretch>
          <a:fillRect/>
        </a:stretch>
      </xdr:blipFill>
      <xdr:spPr>
        <a:xfrm>
          <a:off x="73025" y="12700"/>
          <a:ext cx="2860675"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51"/>
  <sheetViews>
    <sheetView showGridLines="0" tabSelected="1" zoomScaleNormal="100" workbookViewId="0">
      <selection activeCell="Q1" sqref="Q1"/>
    </sheetView>
  </sheetViews>
  <sheetFormatPr baseColWidth="10" defaultColWidth="8.83203125" defaultRowHeight="14" x14ac:dyDescent="0.15"/>
  <cols>
    <col min="1" max="1" width="2.5" style="2" customWidth="1"/>
    <col min="2" max="2" width="8.33203125" style="2" customWidth="1"/>
    <col min="3" max="3" width="8" style="2" customWidth="1"/>
    <col min="4" max="4" width="10.6640625" style="2" customWidth="1"/>
    <col min="5" max="5" width="9.6640625" style="2" customWidth="1"/>
    <col min="6" max="6" width="11.5" style="2" customWidth="1"/>
    <col min="7" max="7" width="13" style="2" customWidth="1"/>
    <col min="8" max="8" width="14.1640625" style="2" bestFit="1" customWidth="1"/>
    <col min="9" max="9" width="19.33203125" style="2" bestFit="1" customWidth="1"/>
    <col min="10" max="10" width="20" style="2" customWidth="1"/>
    <col min="11" max="11" width="0" style="2" hidden="1" customWidth="1"/>
    <col min="12" max="12" width="13.5" style="2" hidden="1" customWidth="1"/>
    <col min="13" max="13" width="8.83203125" style="2" hidden="1" customWidth="1"/>
    <col min="14" max="14" width="18" style="2" hidden="1" customWidth="1"/>
    <col min="15" max="30" width="19.5" style="2" customWidth="1"/>
    <col min="31" max="16384" width="8.83203125" style="2"/>
  </cols>
  <sheetData>
    <row r="1" spans="2:15" ht="63.75" customHeight="1" x14ac:dyDescent="0.15">
      <c r="B1" s="43"/>
      <c r="C1" s="43"/>
      <c r="D1" s="43"/>
      <c r="E1" s="43"/>
      <c r="F1" s="43"/>
      <c r="G1" s="43"/>
      <c r="H1" s="43"/>
      <c r="I1" s="43"/>
    </row>
    <row r="2" spans="2:15" ht="20" x14ac:dyDescent="0.2">
      <c r="B2" s="45" t="s">
        <v>40</v>
      </c>
      <c r="C2" s="45"/>
      <c r="D2" s="45"/>
      <c r="E2" s="45"/>
      <c r="F2" s="45"/>
      <c r="G2" s="45"/>
      <c r="H2" s="45"/>
      <c r="I2" s="45"/>
    </row>
    <row r="3" spans="2:15" x14ac:dyDescent="0.15">
      <c r="B3" s="2" t="s">
        <v>0</v>
      </c>
    </row>
    <row r="4" spans="2:15" ht="15" thickBot="1" x14ac:dyDescent="0.2"/>
    <row r="5" spans="2:15" ht="15" thickBot="1" x14ac:dyDescent="0.2">
      <c r="B5" s="48" t="s">
        <v>23</v>
      </c>
      <c r="C5" s="48"/>
      <c r="D5" s="48"/>
      <c r="E5" s="48"/>
      <c r="F5" s="48"/>
      <c r="G5" s="48"/>
      <c r="H5" s="49"/>
      <c r="I5" s="3">
        <v>8</v>
      </c>
      <c r="L5" s="56"/>
      <c r="M5" s="56"/>
      <c r="N5" s="56"/>
      <c r="O5" s="56"/>
    </row>
    <row r="6" spans="2:15" ht="15" thickBot="1" x14ac:dyDescent="0.2">
      <c r="B6" s="4"/>
      <c r="C6" s="5"/>
      <c r="D6" s="5"/>
      <c r="E6" s="5"/>
      <c r="F6" s="5"/>
      <c r="G6" s="5"/>
      <c r="H6" s="5"/>
      <c r="I6" s="6"/>
      <c r="L6" s="4"/>
      <c r="M6" s="5"/>
      <c r="N6" s="5"/>
      <c r="O6" s="5"/>
    </row>
    <row r="7" spans="2:15" ht="15" thickBot="1" x14ac:dyDescent="0.2">
      <c r="B7" s="50" t="s">
        <v>24</v>
      </c>
      <c r="C7" s="50"/>
      <c r="D7" s="50"/>
      <c r="E7" s="50"/>
      <c r="F7" s="50"/>
      <c r="G7" s="50"/>
      <c r="H7" s="51"/>
      <c r="I7" s="3">
        <v>60</v>
      </c>
      <c r="J7" s="7"/>
      <c r="K7" s="7"/>
      <c r="L7" s="54"/>
      <c r="M7" s="54"/>
      <c r="N7" s="54"/>
      <c r="O7" s="54"/>
    </row>
    <row r="8" spans="2:15" ht="15" thickBot="1" x14ac:dyDescent="0.2">
      <c r="B8" s="4"/>
      <c r="C8" s="5"/>
      <c r="D8" s="5"/>
      <c r="E8" s="5"/>
      <c r="F8" s="5"/>
      <c r="G8" s="5"/>
      <c r="H8" s="5"/>
      <c r="I8" s="6"/>
      <c r="J8" s="7"/>
      <c r="K8" s="7"/>
      <c r="L8" s="4"/>
      <c r="M8" s="5"/>
      <c r="N8" s="5"/>
      <c r="O8" s="5"/>
    </row>
    <row r="9" spans="2:15" ht="15" thickBot="1" x14ac:dyDescent="0.2">
      <c r="B9" s="50" t="s">
        <v>25</v>
      </c>
      <c r="C9" s="50"/>
      <c r="D9" s="50"/>
      <c r="E9" s="50"/>
      <c r="F9" s="50"/>
      <c r="G9" s="50"/>
      <c r="H9" s="51"/>
      <c r="I9" s="3">
        <v>20</v>
      </c>
      <c r="L9" s="54"/>
      <c r="M9" s="54"/>
      <c r="N9" s="54"/>
      <c r="O9" s="54"/>
    </row>
    <row r="10" spans="2:15" ht="15" thickBot="1" x14ac:dyDescent="0.2">
      <c r="B10" s="5"/>
      <c r="C10" s="5"/>
      <c r="D10" s="5"/>
      <c r="E10" s="5"/>
      <c r="F10" s="5"/>
      <c r="G10" s="5"/>
      <c r="H10" s="5"/>
      <c r="I10" s="6"/>
      <c r="L10" s="5"/>
      <c r="M10" s="5"/>
      <c r="N10" s="5"/>
      <c r="O10" s="5"/>
    </row>
    <row r="11" spans="2:15" ht="15" thickBot="1" x14ac:dyDescent="0.2">
      <c r="B11" s="50" t="s">
        <v>26</v>
      </c>
      <c r="C11" s="50"/>
      <c r="D11" s="50"/>
      <c r="E11" s="50"/>
      <c r="F11" s="50"/>
      <c r="G11" s="50"/>
      <c r="H11" s="51"/>
      <c r="I11" s="3">
        <v>20</v>
      </c>
      <c r="L11" s="54"/>
      <c r="M11" s="54"/>
      <c r="N11" s="54"/>
      <c r="O11" s="54"/>
    </row>
    <row r="12" spans="2:15" ht="15" thickBot="1" x14ac:dyDescent="0.2">
      <c r="B12" s="5"/>
      <c r="C12" s="5"/>
      <c r="D12" s="5"/>
      <c r="E12" s="5"/>
      <c r="F12" s="5"/>
      <c r="G12" s="5"/>
      <c r="H12" s="5"/>
      <c r="I12" s="6"/>
      <c r="J12" s="7"/>
      <c r="K12" s="7"/>
      <c r="L12" s="5"/>
      <c r="M12" s="5"/>
      <c r="N12" s="5"/>
      <c r="O12" s="5"/>
    </row>
    <row r="13" spans="2:15" ht="15" thickBot="1" x14ac:dyDescent="0.2">
      <c r="B13" s="50" t="s">
        <v>48</v>
      </c>
      <c r="C13" s="50"/>
      <c r="D13" s="50"/>
      <c r="E13" s="50"/>
      <c r="F13" s="50"/>
      <c r="G13" s="50"/>
      <c r="H13" s="51"/>
      <c r="I13" s="8">
        <v>0.25</v>
      </c>
      <c r="J13" s="2" t="s">
        <v>9</v>
      </c>
      <c r="L13" s="54"/>
      <c r="M13" s="54"/>
      <c r="N13" s="54"/>
      <c r="O13" s="54"/>
    </row>
    <row r="14" spans="2:15" ht="15" thickBot="1" x14ac:dyDescent="0.2">
      <c r="B14" s="5"/>
      <c r="C14" s="5"/>
      <c r="D14" s="5"/>
      <c r="E14" s="5"/>
      <c r="F14" s="5"/>
      <c r="G14" s="5"/>
      <c r="H14" s="5"/>
      <c r="I14" s="6"/>
      <c r="J14" s="7"/>
      <c r="K14" s="7"/>
      <c r="L14" s="5"/>
      <c r="M14" s="5"/>
      <c r="N14" s="5"/>
      <c r="O14" s="5"/>
    </row>
    <row r="15" spans="2:15" ht="15" thickBot="1" x14ac:dyDescent="0.2">
      <c r="B15" s="50" t="s">
        <v>47</v>
      </c>
      <c r="C15" s="50"/>
      <c r="D15" s="50"/>
      <c r="E15" s="50"/>
      <c r="F15" s="50"/>
      <c r="G15" s="50"/>
      <c r="H15" s="51"/>
      <c r="I15" s="9">
        <f>32+4+5</f>
        <v>41</v>
      </c>
      <c r="J15" s="2" t="s">
        <v>9</v>
      </c>
      <c r="L15" s="54"/>
      <c r="M15" s="54"/>
      <c r="N15" s="54"/>
      <c r="O15" s="54"/>
    </row>
    <row r="17" spans="2:16" ht="15" thickBot="1" x14ac:dyDescent="0.2">
      <c r="B17" s="55" t="s">
        <v>4</v>
      </c>
      <c r="C17" s="55"/>
      <c r="D17" s="55"/>
      <c r="E17" s="55"/>
      <c r="F17" s="55"/>
      <c r="G17" s="55"/>
      <c r="H17" s="55"/>
      <c r="I17" s="55"/>
      <c r="J17" s="55"/>
      <c r="L17" s="2" t="s">
        <v>9</v>
      </c>
      <c r="M17" s="2" t="s">
        <v>9</v>
      </c>
      <c r="N17" s="2" t="s">
        <v>9</v>
      </c>
      <c r="O17" s="2" t="s">
        <v>9</v>
      </c>
    </row>
    <row r="18" spans="2:16" ht="55.5" customHeight="1" thickBot="1" x14ac:dyDescent="0.2">
      <c r="B18" s="10" t="s">
        <v>2</v>
      </c>
      <c r="C18" s="10" t="s">
        <v>3</v>
      </c>
      <c r="D18" s="10" t="s">
        <v>6</v>
      </c>
      <c r="E18" s="10" t="s">
        <v>5</v>
      </c>
      <c r="F18" s="10" t="s">
        <v>7</v>
      </c>
      <c r="G18" s="10" t="s">
        <v>1</v>
      </c>
      <c r="H18" s="10" t="s">
        <v>8</v>
      </c>
      <c r="I18" s="10" t="s">
        <v>21</v>
      </c>
      <c r="J18" s="10" t="s">
        <v>19</v>
      </c>
      <c r="L18" s="2" t="s">
        <v>19</v>
      </c>
    </row>
    <row r="19" spans="2:16" s="40" customFormat="1" ht="15" thickBot="1" x14ac:dyDescent="0.2">
      <c r="B19" s="28">
        <f>I9</f>
        <v>20</v>
      </c>
      <c r="C19" s="28">
        <f>I11</f>
        <v>20</v>
      </c>
      <c r="D19" s="28">
        <f>I5*60</f>
        <v>480</v>
      </c>
      <c r="E19" s="28">
        <f>B19*C19</f>
        <v>400</v>
      </c>
      <c r="F19" s="28">
        <f>D19-E19</f>
        <v>80</v>
      </c>
      <c r="G19" s="28">
        <f>I7</f>
        <v>60</v>
      </c>
      <c r="H19" s="29">
        <f>(F19-G19)/B19</f>
        <v>1</v>
      </c>
      <c r="I19" s="30" t="str">
        <f>_xlfn.CONCAT(M21," ","Hours"," ",N21," ","Minutes")</f>
        <v>1 Hours 20 Minutes</v>
      </c>
      <c r="J19" s="30" t="str">
        <f>_xlfn.CONCAT(M19," ","Hours"," ",N19," ","Minutes")</f>
        <v>6 Hours 40 Minutes</v>
      </c>
      <c r="L19" s="31">
        <f>E19/60</f>
        <v>6.666666666666667</v>
      </c>
      <c r="M19" s="32">
        <f>ROUNDDOWN(L19,0)</f>
        <v>6</v>
      </c>
      <c r="N19" s="33">
        <f>ROUNDDOWN((L19-M19)*60,0)</f>
        <v>40</v>
      </c>
      <c r="O19" s="40" t="s">
        <v>9</v>
      </c>
    </row>
    <row r="20" spans="2:16" x14ac:dyDescent="0.15">
      <c r="L20" s="2" t="s">
        <v>20</v>
      </c>
      <c r="M20" s="2" t="s">
        <v>9</v>
      </c>
      <c r="N20" s="11" t="s">
        <v>9</v>
      </c>
      <c r="O20" s="2" t="s">
        <v>9</v>
      </c>
    </row>
    <row r="21" spans="2:16" ht="15" thickBot="1" x14ac:dyDescent="0.2">
      <c r="B21" s="12" t="s">
        <v>14</v>
      </c>
      <c r="C21" s="12"/>
      <c r="D21" s="12"/>
      <c r="E21" s="12"/>
      <c r="F21" s="12"/>
      <c r="G21" s="12"/>
      <c r="H21" s="13"/>
      <c r="I21" s="13"/>
      <c r="L21" s="34">
        <f>F19/60</f>
        <v>1.3333333333333333</v>
      </c>
      <c r="M21" s="35">
        <f>ROUNDDOWN(L21,0)</f>
        <v>1</v>
      </c>
      <c r="N21" s="36">
        <f>ROUNDDOWN((L21-M21)*60,0)</f>
        <v>20</v>
      </c>
      <c r="O21" s="2" t="s">
        <v>9</v>
      </c>
    </row>
    <row r="22" spans="2:16" ht="43.5" customHeight="1" thickBot="1" x14ac:dyDescent="0.2">
      <c r="B22" s="52" t="s">
        <v>12</v>
      </c>
      <c r="C22" s="52"/>
      <c r="D22" s="52" t="s">
        <v>18</v>
      </c>
      <c r="E22" s="52"/>
      <c r="F22" s="52" t="s">
        <v>16</v>
      </c>
      <c r="G22" s="52"/>
      <c r="H22" s="2" t="s">
        <v>9</v>
      </c>
      <c r="O22" s="2" t="s">
        <v>9</v>
      </c>
    </row>
    <row r="23" spans="2:16" s="40" customFormat="1" ht="15" thickBot="1" x14ac:dyDescent="0.2">
      <c r="B23" s="53">
        <f>I15</f>
        <v>41</v>
      </c>
      <c r="C23" s="53"/>
      <c r="D23" s="53">
        <f>261-B23</f>
        <v>220</v>
      </c>
      <c r="E23" s="53"/>
      <c r="F23" s="53">
        <f>B19*D23</f>
        <v>4400</v>
      </c>
      <c r="G23" s="53"/>
      <c r="H23" s="40" t="s">
        <v>9</v>
      </c>
      <c r="J23" s="40" t="s">
        <v>9</v>
      </c>
    </row>
    <row r="25" spans="2:16" ht="15" thickBot="1" x14ac:dyDescent="0.2">
      <c r="B25" s="55" t="s">
        <v>13</v>
      </c>
      <c r="C25" s="55"/>
      <c r="D25" s="55"/>
      <c r="E25" s="55"/>
      <c r="F25" s="55"/>
      <c r="G25" s="55"/>
      <c r="H25" s="55"/>
      <c r="I25" s="55"/>
      <c r="J25" s="55"/>
    </row>
    <row r="26" spans="2:16" ht="63" customHeight="1" thickBot="1" x14ac:dyDescent="0.2">
      <c r="B26" s="10" t="s">
        <v>2</v>
      </c>
      <c r="C26" s="10" t="s">
        <v>3</v>
      </c>
      <c r="D26" s="10" t="s">
        <v>6</v>
      </c>
      <c r="E26" s="10" t="s">
        <v>5</v>
      </c>
      <c r="F26" s="10" t="s">
        <v>7</v>
      </c>
      <c r="G26" s="10" t="s">
        <v>1</v>
      </c>
      <c r="H26" s="10" t="s">
        <v>8</v>
      </c>
      <c r="I26" s="10" t="s">
        <v>21</v>
      </c>
      <c r="J26" s="10" t="s">
        <v>19</v>
      </c>
      <c r="L26" s="2" t="s">
        <v>19</v>
      </c>
    </row>
    <row r="27" spans="2:16" s="40" customFormat="1" ht="15" thickBot="1" x14ac:dyDescent="0.2">
      <c r="B27" s="29">
        <f>I9*(1-I13)</f>
        <v>15</v>
      </c>
      <c r="C27" s="28">
        <f>I11</f>
        <v>20</v>
      </c>
      <c r="D27" s="28">
        <f>I5*60</f>
        <v>480</v>
      </c>
      <c r="E27" s="28">
        <f>B27*C27</f>
        <v>300</v>
      </c>
      <c r="F27" s="28">
        <f>D27-E27</f>
        <v>180</v>
      </c>
      <c r="G27" s="28">
        <f>I7</f>
        <v>60</v>
      </c>
      <c r="H27" s="30">
        <f>(F27-G27)/B27</f>
        <v>8</v>
      </c>
      <c r="I27" s="30" t="str">
        <f>_xlfn.CONCAT(M29," ","Hours"," ",N29," ","Minutes")</f>
        <v>3 Hours 0 Minutes</v>
      </c>
      <c r="J27" s="30" t="str">
        <f>_xlfn.CONCAT(M27," ","Hours"," ",N27," ","Minutes")</f>
        <v>5 Hours 0 Minutes</v>
      </c>
      <c r="L27" s="31">
        <f>E27/60</f>
        <v>5</v>
      </c>
      <c r="M27" s="32">
        <f>ROUNDDOWN(L27,0)</f>
        <v>5</v>
      </c>
      <c r="N27" s="33">
        <f>ROUNDDOWN((L27-M27)*60,0)</f>
        <v>0</v>
      </c>
    </row>
    <row r="28" spans="2:16" x14ac:dyDescent="0.15">
      <c r="L28" s="2" t="s">
        <v>20</v>
      </c>
      <c r="M28" s="2" t="s">
        <v>9</v>
      </c>
      <c r="N28" s="11" t="s">
        <v>9</v>
      </c>
    </row>
    <row r="29" spans="2:16" ht="15" thickBot="1" x14ac:dyDescent="0.2">
      <c r="B29" s="55" t="s">
        <v>15</v>
      </c>
      <c r="C29" s="55"/>
      <c r="D29" s="55"/>
      <c r="E29" s="55"/>
      <c r="F29" s="55"/>
      <c r="G29" s="55"/>
      <c r="H29" s="55"/>
      <c r="I29" s="55"/>
      <c r="L29" s="34">
        <f>F27/60</f>
        <v>3</v>
      </c>
      <c r="M29" s="35">
        <f>ROUNDDOWN(L29,0)</f>
        <v>3</v>
      </c>
      <c r="N29" s="36">
        <f>ROUNDDOWN((L29-M29)*60,0)</f>
        <v>0</v>
      </c>
    </row>
    <row r="30" spans="2:16" ht="58" customHeight="1" thickBot="1" x14ac:dyDescent="0.2">
      <c r="B30" s="52" t="s">
        <v>12</v>
      </c>
      <c r="C30" s="52"/>
      <c r="D30" s="52" t="s">
        <v>18</v>
      </c>
      <c r="E30" s="52"/>
      <c r="F30" s="52" t="s">
        <v>16</v>
      </c>
      <c r="G30" s="52"/>
      <c r="H30" s="52" t="s">
        <v>17</v>
      </c>
      <c r="I30" s="52"/>
      <c r="J30" s="14" t="s">
        <v>9</v>
      </c>
    </row>
    <row r="31" spans="2:16" s="40" customFormat="1" ht="15" thickBot="1" x14ac:dyDescent="0.2">
      <c r="B31" s="53">
        <f>I15</f>
        <v>41</v>
      </c>
      <c r="C31" s="53"/>
      <c r="D31" s="53">
        <f>261-B31</f>
        <v>220</v>
      </c>
      <c r="E31" s="53"/>
      <c r="F31" s="53">
        <f>B27*D31</f>
        <v>3300</v>
      </c>
      <c r="G31" s="53"/>
      <c r="H31" s="53">
        <f>F31-F23</f>
        <v>-1100</v>
      </c>
      <c r="I31" s="53"/>
      <c r="J31" s="41" t="s">
        <v>9</v>
      </c>
      <c r="M31" s="40" t="s">
        <v>9</v>
      </c>
      <c r="P31" s="42" t="s">
        <v>9</v>
      </c>
    </row>
    <row r="32" spans="2:16" x14ac:dyDescent="0.15">
      <c r="F32" s="2" t="s">
        <v>49</v>
      </c>
      <c r="H32" s="2" t="s">
        <v>9</v>
      </c>
    </row>
    <row r="33" spans="2:9" x14ac:dyDescent="0.15">
      <c r="B33" s="12" t="s">
        <v>10</v>
      </c>
    </row>
    <row r="34" spans="2:9" ht="72" customHeight="1" x14ac:dyDescent="0.15">
      <c r="B34" s="47" t="s">
        <v>45</v>
      </c>
      <c r="C34" s="47"/>
      <c r="D34" s="47"/>
      <c r="E34" s="47"/>
      <c r="F34" s="47"/>
      <c r="G34" s="47"/>
      <c r="H34" s="47"/>
      <c r="I34" s="47"/>
    </row>
    <row r="35" spans="2:9" ht="53.25" customHeight="1" x14ac:dyDescent="0.15">
      <c r="B35" s="46" t="s">
        <v>11</v>
      </c>
      <c r="C35" s="46"/>
      <c r="D35" s="46"/>
      <c r="E35" s="46"/>
      <c r="F35" s="46"/>
      <c r="G35" s="46"/>
      <c r="H35" s="46"/>
      <c r="I35" s="46"/>
    </row>
    <row r="36" spans="2:9" s="15" customFormat="1" ht="11" x14ac:dyDescent="0.15">
      <c r="B36" s="15" t="s">
        <v>39</v>
      </c>
      <c r="C36" s="15" t="s">
        <v>46</v>
      </c>
    </row>
    <row r="51" spans="16:30" x14ac:dyDescent="0.15">
      <c r="P51" s="44"/>
      <c r="Q51" s="44"/>
      <c r="R51" s="44"/>
      <c r="S51" s="44"/>
      <c r="T51" s="44"/>
      <c r="U51" s="44"/>
      <c r="V51" s="44"/>
      <c r="W51" s="44"/>
      <c r="X51" s="44"/>
      <c r="Y51" s="44"/>
      <c r="Z51" s="44"/>
      <c r="AA51" s="44"/>
      <c r="AB51" s="44"/>
      <c r="AC51" s="44"/>
      <c r="AD51" s="44"/>
    </row>
  </sheetData>
  <sheetProtection algorithmName="SHA-512" hashValue="xBoUgxy+3/DU8BLu1To+Zw7Q5RObu7YUNUg958pvVegGn7cMhUOIH67M6iAUsm63fUCxneKBbf2AIVigKeraTQ==" saltValue="xRSPJ4+fAo7nad8mCOQsdQ==" spinCount="100000" sheet="1" objects="1" scenarios="1"/>
  <mergeCells count="34">
    <mergeCell ref="B13:H13"/>
    <mergeCell ref="L13:O13"/>
    <mergeCell ref="L5:O5"/>
    <mergeCell ref="L7:O7"/>
    <mergeCell ref="L9:O9"/>
    <mergeCell ref="L11:O11"/>
    <mergeCell ref="F31:G31"/>
    <mergeCell ref="B17:J17"/>
    <mergeCell ref="B25:J25"/>
    <mergeCell ref="D22:E22"/>
    <mergeCell ref="D23:E23"/>
    <mergeCell ref="F23:G23"/>
    <mergeCell ref="F22:G22"/>
    <mergeCell ref="B22:C22"/>
    <mergeCell ref="B23:C23"/>
    <mergeCell ref="H30:I30"/>
    <mergeCell ref="H31:I31"/>
    <mergeCell ref="B29:I29"/>
    <mergeCell ref="B1:I1"/>
    <mergeCell ref="P51:AD51"/>
    <mergeCell ref="B2:I2"/>
    <mergeCell ref="B35:I35"/>
    <mergeCell ref="B34:I34"/>
    <mergeCell ref="B5:H5"/>
    <mergeCell ref="B7:H7"/>
    <mergeCell ref="B9:H9"/>
    <mergeCell ref="B11:H11"/>
    <mergeCell ref="B15:H15"/>
    <mergeCell ref="B30:C30"/>
    <mergeCell ref="B31:C31"/>
    <mergeCell ref="D30:E30"/>
    <mergeCell ref="L15:O15"/>
    <mergeCell ref="D31:E31"/>
    <mergeCell ref="F30:G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5889-6B55-AE4A-B677-1DDD490C8540}">
  <dimension ref="B4:M29"/>
  <sheetViews>
    <sheetView showGridLines="0" topLeftCell="A6" zoomScaleNormal="100" workbookViewId="0">
      <selection activeCell="K15" sqref="K15"/>
    </sheetView>
  </sheetViews>
  <sheetFormatPr baseColWidth="10" defaultColWidth="11.5" defaultRowHeight="14" x14ac:dyDescent="0.15"/>
  <cols>
    <col min="1" max="7" width="11.5" style="2"/>
    <col min="8" max="8" width="22.6640625" style="2" customWidth="1"/>
    <col min="9" max="9" width="12.6640625" style="2" bestFit="1" customWidth="1"/>
    <col min="10" max="10" width="8.83203125" style="2" customWidth="1"/>
    <col min="11" max="12" width="17.1640625" style="2" customWidth="1"/>
    <col min="13" max="16384" width="11.5" style="2"/>
  </cols>
  <sheetData>
    <row r="4" spans="2:13" x14ac:dyDescent="0.15">
      <c r="B4" s="43"/>
      <c r="C4" s="43"/>
      <c r="D4" s="43"/>
      <c r="E4" s="43"/>
      <c r="F4" s="43"/>
      <c r="G4" s="43"/>
      <c r="H4" s="43"/>
      <c r="I4" s="43"/>
    </row>
    <row r="5" spans="2:13" ht="64.75" customHeight="1" x14ac:dyDescent="0.15">
      <c r="B5" s="63" t="s">
        <v>41</v>
      </c>
      <c r="C5" s="63"/>
      <c r="D5" s="63"/>
      <c r="E5" s="63"/>
      <c r="F5" s="63"/>
      <c r="G5" s="63"/>
      <c r="H5" s="63"/>
      <c r="I5" s="63"/>
    </row>
    <row r="6" spans="2:13" x14ac:dyDescent="0.15">
      <c r="B6" s="1"/>
      <c r="C6" s="1"/>
      <c r="D6" s="1"/>
      <c r="E6" s="1"/>
      <c r="F6" s="1"/>
      <c r="G6" s="1"/>
      <c r="H6" s="1"/>
      <c r="I6" s="1"/>
    </row>
    <row r="7" spans="2:13" ht="21" thickBot="1" x14ac:dyDescent="0.25">
      <c r="B7" s="45" t="s">
        <v>33</v>
      </c>
      <c r="C7" s="45"/>
      <c r="D7" s="45"/>
      <c r="E7" s="45"/>
      <c r="F7" s="45"/>
      <c r="G7" s="45"/>
      <c r="H7" s="45"/>
      <c r="I7" s="45"/>
    </row>
    <row r="8" spans="2:13" ht="19" thickBot="1" x14ac:dyDescent="0.25">
      <c r="K8" s="57" t="s">
        <v>43</v>
      </c>
      <c r="L8" s="58"/>
    </row>
    <row r="9" spans="2:13" ht="16" thickBot="1" x14ac:dyDescent="0.2">
      <c r="B9" s="61" t="s">
        <v>27</v>
      </c>
      <c r="C9" s="61"/>
      <c r="D9" s="61"/>
      <c r="E9" s="61"/>
      <c r="F9" s="61"/>
      <c r="G9" s="61"/>
      <c r="H9" s="62"/>
      <c r="I9" s="16">
        <v>6</v>
      </c>
      <c r="K9" s="17" t="s">
        <v>44</v>
      </c>
      <c r="L9" s="17" t="s">
        <v>32</v>
      </c>
    </row>
    <row r="10" spans="2:13" ht="16" customHeight="1" thickBot="1" x14ac:dyDescent="0.2">
      <c r="B10" s="18"/>
      <c r="C10" s="18"/>
      <c r="D10" s="18"/>
      <c r="E10" s="18"/>
      <c r="F10" s="18"/>
      <c r="G10" s="18"/>
      <c r="H10" s="18"/>
      <c r="I10" s="6"/>
      <c r="K10" s="19">
        <v>4370</v>
      </c>
      <c r="L10" s="19">
        <v>5303</v>
      </c>
      <c r="M10" s="2" t="s">
        <v>9</v>
      </c>
    </row>
    <row r="11" spans="2:13" ht="15" thickBot="1" x14ac:dyDescent="0.2">
      <c r="B11" s="61" t="s">
        <v>28</v>
      </c>
      <c r="C11" s="61"/>
      <c r="D11" s="61"/>
      <c r="E11" s="61"/>
      <c r="F11" s="61"/>
      <c r="G11" s="61"/>
      <c r="H11" s="62"/>
      <c r="I11" s="20">
        <v>636</v>
      </c>
      <c r="K11" s="2" t="s">
        <v>9</v>
      </c>
    </row>
    <row r="12" spans="2:13" ht="16" customHeight="1" thickBot="1" x14ac:dyDescent="0.2">
      <c r="B12" s="18"/>
      <c r="C12" s="18"/>
      <c r="D12" s="18"/>
      <c r="E12" s="18"/>
      <c r="F12" s="18"/>
      <c r="G12" s="18"/>
      <c r="H12" s="18"/>
      <c r="I12" s="6"/>
    </row>
    <row r="13" spans="2:13" ht="16" thickBot="1" x14ac:dyDescent="0.2">
      <c r="B13" s="59" t="s">
        <v>29</v>
      </c>
      <c r="C13" s="59"/>
      <c r="D13" s="59"/>
      <c r="E13" s="59"/>
      <c r="F13" s="59"/>
      <c r="G13" s="59"/>
      <c r="H13" s="60"/>
      <c r="I13" s="37">
        <f>I9*I11</f>
        <v>3816</v>
      </c>
      <c r="J13" s="7" t="s">
        <v>9</v>
      </c>
      <c r="L13" s="2" t="s">
        <v>9</v>
      </c>
    </row>
    <row r="14" spans="2:13" ht="15" thickBot="1" x14ac:dyDescent="0.2">
      <c r="B14" s="21"/>
      <c r="C14" s="21"/>
      <c r="D14" s="21"/>
      <c r="E14" s="21"/>
      <c r="F14" s="21"/>
      <c r="G14" s="21"/>
      <c r="H14" s="18"/>
      <c r="I14" s="6"/>
      <c r="L14" s="2" t="s">
        <v>9</v>
      </c>
    </row>
    <row r="15" spans="2:13" ht="15" thickBot="1" x14ac:dyDescent="0.2">
      <c r="B15" s="59" t="s">
        <v>30</v>
      </c>
      <c r="C15" s="59"/>
      <c r="D15" s="59"/>
      <c r="E15" s="59"/>
      <c r="F15" s="59"/>
      <c r="G15" s="59"/>
      <c r="H15" s="60"/>
      <c r="I15" s="38">
        <f>K10-I13</f>
        <v>554</v>
      </c>
      <c r="J15" s="7"/>
    </row>
    <row r="17" spans="2:12" ht="15" thickBot="1" x14ac:dyDescent="0.2">
      <c r="B17" s="21" t="s">
        <v>38</v>
      </c>
      <c r="C17" s="21"/>
      <c r="D17" s="21"/>
      <c r="E17" s="21"/>
      <c r="F17" s="21"/>
      <c r="G17" s="21"/>
      <c r="H17" s="21"/>
      <c r="I17" s="22"/>
      <c r="J17" s="7"/>
    </row>
    <row r="18" spans="2:12" ht="16" thickBot="1" x14ac:dyDescent="0.2">
      <c r="B18" s="59" t="s">
        <v>35</v>
      </c>
      <c r="C18" s="59"/>
      <c r="D18" s="59"/>
      <c r="E18" s="59"/>
      <c r="F18" s="59"/>
      <c r="G18" s="59"/>
      <c r="H18" s="60"/>
      <c r="I18" s="23">
        <v>1000</v>
      </c>
      <c r="J18" s="7" t="s">
        <v>9</v>
      </c>
    </row>
    <row r="19" spans="2:12" ht="15" thickBot="1" x14ac:dyDescent="0.2">
      <c r="B19" s="18"/>
      <c r="C19" s="21"/>
      <c r="D19" s="21"/>
      <c r="E19" s="21"/>
      <c r="F19" s="21"/>
      <c r="G19" s="21"/>
      <c r="H19" s="21"/>
      <c r="I19" s="6"/>
      <c r="J19" s="7"/>
    </row>
    <row r="20" spans="2:12" ht="15" thickBot="1" x14ac:dyDescent="0.2">
      <c r="B20" s="59" t="s">
        <v>36</v>
      </c>
      <c r="C20" s="59"/>
      <c r="D20" s="59"/>
      <c r="E20" s="59"/>
      <c r="F20" s="59"/>
      <c r="G20" s="59"/>
      <c r="H20" s="60"/>
      <c r="I20" s="38">
        <f>I9*I18</f>
        <v>6000</v>
      </c>
    </row>
    <row r="21" spans="2:12" ht="15" thickBot="1" x14ac:dyDescent="0.2">
      <c r="B21" s="21"/>
      <c r="C21" s="21"/>
      <c r="D21" s="21"/>
      <c r="E21" s="21"/>
      <c r="F21" s="21"/>
      <c r="G21" s="21"/>
      <c r="H21" s="21"/>
      <c r="I21" s="6"/>
      <c r="L21" s="24"/>
    </row>
    <row r="22" spans="2:12" ht="15" thickBot="1" x14ac:dyDescent="0.2">
      <c r="B22" s="59" t="s">
        <v>37</v>
      </c>
      <c r="C22" s="59"/>
      <c r="D22" s="59"/>
      <c r="E22" s="59"/>
      <c r="F22" s="59"/>
      <c r="G22" s="59"/>
      <c r="H22" s="60"/>
      <c r="I22" s="38">
        <f>I20+I15</f>
        <v>6554</v>
      </c>
      <c r="J22" s="24" t="s">
        <v>9</v>
      </c>
    </row>
    <row r="23" spans="2:12" ht="15" thickBot="1" x14ac:dyDescent="0.2">
      <c r="B23" s="25"/>
      <c r="C23" s="25"/>
      <c r="D23" s="25"/>
      <c r="E23" s="25"/>
      <c r="F23" s="25"/>
      <c r="G23" s="25"/>
      <c r="H23" s="25"/>
    </row>
    <row r="24" spans="2:12" ht="15" thickBot="1" x14ac:dyDescent="0.2">
      <c r="B24" s="59" t="s">
        <v>31</v>
      </c>
      <c r="C24" s="59"/>
      <c r="D24" s="59"/>
      <c r="E24" s="59"/>
      <c r="F24" s="59"/>
      <c r="G24" s="59"/>
      <c r="H24" s="60"/>
      <c r="I24" s="39">
        <f>(L10-I22)/I18</f>
        <v>-1.2509999999999999</v>
      </c>
    </row>
    <row r="25" spans="2:12" x14ac:dyDescent="0.15">
      <c r="K25" s="2" t="s">
        <v>22</v>
      </c>
    </row>
    <row r="26" spans="2:12" x14ac:dyDescent="0.15">
      <c r="B26" s="12" t="s">
        <v>34</v>
      </c>
      <c r="I26" s="2" t="s">
        <v>9</v>
      </c>
    </row>
    <row r="27" spans="2:12" x14ac:dyDescent="0.15">
      <c r="B27" s="2" t="s">
        <v>42</v>
      </c>
    </row>
    <row r="29" spans="2:12" x14ac:dyDescent="0.15">
      <c r="B29" s="26" t="s">
        <v>39</v>
      </c>
      <c r="C29" s="27" t="s">
        <v>46</v>
      </c>
    </row>
  </sheetData>
  <sheetProtection sheet="1" objects="1" scenarios="1"/>
  <mergeCells count="12">
    <mergeCell ref="B4:I4"/>
    <mergeCell ref="B7:I7"/>
    <mergeCell ref="B9:H9"/>
    <mergeCell ref="B20:H20"/>
    <mergeCell ref="B18:H18"/>
    <mergeCell ref="B5:I5"/>
    <mergeCell ref="K8:L8"/>
    <mergeCell ref="B22:H22"/>
    <mergeCell ref="B11:H11"/>
    <mergeCell ref="B24:H24"/>
    <mergeCell ref="B15:H15"/>
    <mergeCell ref="B13:H1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283a370-fba1-4fed-90c0-043148610423">
      <UserInfo>
        <DisplayName>Nora Hoban</DisplayName>
        <AccountId>32</AccountId>
        <AccountType/>
      </UserInfo>
    </SharedWithUsers>
    <lcf76f155ced4ddcb4097134ff3c332f xmlns="fff8f975-cbf4-4873-a09d-0f5e5b981839">
      <Terms xmlns="http://schemas.microsoft.com/office/infopath/2007/PartnerControls"/>
    </lcf76f155ced4ddcb4097134ff3c332f>
    <TaxCatchAll xmlns="c283a370-fba1-4fed-90c0-0431486104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9718843112F640BEC75DB4CD27343A" ma:contentTypeVersion="16" ma:contentTypeDescription="Create a new document." ma:contentTypeScope="" ma:versionID="9298e50dc92f9d87fa4e7f7f969ea3ef">
  <xsd:schema xmlns:xsd="http://www.w3.org/2001/XMLSchema" xmlns:xs="http://www.w3.org/2001/XMLSchema" xmlns:p="http://schemas.microsoft.com/office/2006/metadata/properties" xmlns:ns2="fff8f975-cbf4-4873-a09d-0f5e5b981839" xmlns:ns3="c283a370-fba1-4fed-90c0-043148610423" targetNamespace="http://schemas.microsoft.com/office/2006/metadata/properties" ma:root="true" ma:fieldsID="7f8ff51bf754ab23da71c7eacc1bc36f" ns2:_="" ns3:_="">
    <xsd:import namespace="fff8f975-cbf4-4873-a09d-0f5e5b981839"/>
    <xsd:import namespace="c283a370-fba1-4fed-90c0-0431486104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f8f975-cbf4-4873-a09d-0f5e5b981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e419f6c-0e0e-4d1c-85b4-f7199d7305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83a370-fba1-4fed-90c0-04314861042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953bdd0-f2c4-4667-a730-3748ea934967}" ma:internalName="TaxCatchAll" ma:showField="CatchAllData" ma:web="c283a370-fba1-4fed-90c0-0431486104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376F2B-3984-45C4-8913-F8BB06F632A4}">
  <ds:schemaRefs>
    <ds:schemaRef ds:uri="http://schemas.microsoft.com/sharepoint/v3/contenttype/forms"/>
  </ds:schemaRefs>
</ds:datastoreItem>
</file>

<file path=customXml/itemProps2.xml><?xml version="1.0" encoding="utf-8"?>
<ds:datastoreItem xmlns:ds="http://schemas.openxmlformats.org/officeDocument/2006/customXml" ds:itemID="{39636831-CBF1-4A12-8696-2AEBBA8B0139}">
  <ds:schemaRefs>
    <ds:schemaRef ds:uri="http://purl.org/dc/dcmitype/"/>
    <ds:schemaRef ds:uri="http://purl.org/dc/terms/"/>
    <ds:schemaRef ds:uri="http://purl.org/dc/elements/1.1/"/>
    <ds:schemaRef ds:uri="c283a370-fba1-4fed-90c0-043148610423"/>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fff8f975-cbf4-4873-a09d-0f5e5b981839"/>
    <ds:schemaRef ds:uri="http://www.w3.org/XML/1998/namespace"/>
  </ds:schemaRefs>
</ds:datastoreItem>
</file>

<file path=customXml/itemProps3.xml><?xml version="1.0" encoding="utf-8"?>
<ds:datastoreItem xmlns:ds="http://schemas.openxmlformats.org/officeDocument/2006/customXml" ds:itemID="{B6DD8728-8AAB-45CF-AD23-244CABF9B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f8f975-cbf4-4873-a09d-0f5e5b981839"/>
    <ds:schemaRef ds:uri="c283a370-fba1-4fed-90c0-043148610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Patient Access Calculator</vt:lpstr>
      <vt:lpstr>Provider Panel Alignment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Nora Hoban</dc:creator>
  <cp:keywords/>
  <dc:description/>
  <cp:lastModifiedBy>Nora Hoban</cp:lastModifiedBy>
  <cp:revision/>
  <dcterms:created xsi:type="dcterms:W3CDTF">2023-09-01T18:15:46Z</dcterms:created>
  <dcterms:modified xsi:type="dcterms:W3CDTF">2026-02-26T00:42:45Z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0x0101006C9718843112F640BEC75DB4CD27343A</vt:lpwstr>
  </property>
  <property fmtid="{D5CDD505-2E9C-101B-9397-08002B2CF9AE}" pid="3" name="MediaServiceImageTags">
    <vt:lpwstr/>
  </property>
</Properties>
</file>